
<file path=[Content_Types].xml><?xml version="1.0" encoding="utf-8"?>
<Types xmlns="http://schemas.openxmlformats.org/package/2006/content-types">
  <Default Extension="bin" ContentType="application/vnd.openxmlformats-officedocument.spreadsheetml.printerSettings"/>
  <Default Extension="doc" ContentType="application/msword"/>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24226"/>
  <mc:AlternateContent xmlns:mc="http://schemas.openxmlformats.org/markup-compatibility/2006">
    <mc:Choice Requires="x15">
      <x15ac:absPath xmlns:x15ac="http://schemas.microsoft.com/office/spreadsheetml/2010/11/ac" url="https://coventrycc-my.sharepoint.com/personal/cvhpa260_coventry_gov_uk/Documents/Intranet Documents/"/>
    </mc:Choice>
  </mc:AlternateContent>
  <xr:revisionPtr revIDLastSave="0" documentId="8_{6526CDC3-4C8E-4ADA-913A-7D121A530F4E}" xr6:coauthVersionLast="47" xr6:coauthVersionMax="47" xr10:uidLastSave="{00000000-0000-0000-0000-000000000000}"/>
  <workbookProtection workbookAlgorithmName="SHA-512" workbookHashValue="hP/Vk+q8tRlGwryKj2bL/XXLUEzh0gRGjej967yPNf+Jy8qQugIDgiUMEct+Mns17EyJHmBeFReSp2ZAfDBMcg==" workbookSaltValue="ul4sYVCycDo/uS807k16Eg==" workbookSpinCount="100000" lockStructure="1"/>
  <bookViews>
    <workbookView xWindow="-120" yWindow="-120" windowWidth="29040" windowHeight="15720" xr2:uid="{00000000-000D-0000-FFFF-FFFF00000000}"/>
  </bookViews>
  <sheets>
    <sheet name="CCC Pay Calculator" sheetId="1" r:id="rId1"/>
    <sheet name="Input" sheetId="2" state="hidden" r:id="rId2"/>
  </sheets>
  <externalReferences>
    <externalReference r:id="rId3"/>
  </externalReferences>
  <definedNames>
    <definedName name="Days">[1]Input!$B$34:$C$40</definedName>
    <definedName name="Hol_Scheme">'CCC Pay Calculator'!$I$37</definedName>
    <definedName name="Look_up">[1]Input!$B$2:$D$5</definedName>
    <definedName name="_xlnm.Print_Area" localSheetId="0">'CCC Pay Calculator'!$B$1:$M$61</definedName>
    <definedName name="Round">[1]Input!$I$16:$J$30</definedName>
    <definedName name="scp_val">Input!$E$2:$F$52</definedName>
    <definedName name="Service">Input!$B$3:$B$6</definedName>
    <definedName name="Shift">Input!$K$2:$K$7</definedName>
    <definedName name="TTO_service">Input!$B$5:$C$6</definedName>
    <definedName name="val_scp">Input!$F$2:$G$52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54" i="1" l="1"/>
  <c r="C33" i="2"/>
  <c r="C22" i="2"/>
  <c r="C24" i="2" s="1"/>
  <c r="G52" i="1" s="1"/>
  <c r="C9" i="2"/>
  <c r="B56" i="2" s="1"/>
  <c r="C10" i="2"/>
  <c r="C18" i="2"/>
  <c r="C19" i="2" s="1"/>
  <c r="F52" i="1" s="1"/>
  <c r="C29" i="2"/>
  <c r="G50" i="1"/>
  <c r="C23" i="2" l="1"/>
  <c r="B55" i="2"/>
  <c r="C12" i="2"/>
  <c r="C14" i="2"/>
  <c r="B54" i="2" s="1"/>
  <c r="C47" i="1" l="1"/>
  <c r="C27" i="2"/>
  <c r="C31" i="2" s="1"/>
  <c r="C35" i="2" s="1"/>
  <c r="F50" i="1"/>
  <c r="C36" i="2" l="1"/>
  <c r="F57" i="1" s="1"/>
  <c r="F56" i="1"/>
</calcChain>
</file>

<file path=xl/sharedStrings.xml><?xml version="1.0" encoding="utf-8"?>
<sst xmlns="http://schemas.openxmlformats.org/spreadsheetml/2006/main" count="65" uniqueCount="61">
  <si>
    <t>2. Over 5-years service</t>
  </si>
  <si>
    <t>1. Under 5-years service</t>
  </si>
  <si>
    <t>Select Service for TTO</t>
  </si>
  <si>
    <t>Enter the number of weeks that you work each year, including any fraction.  If you work the whole year, leave blank.</t>
  </si>
  <si>
    <t>If you work Term Time Only (TTO):</t>
  </si>
  <si>
    <t>scp</t>
  </si>
  <si>
    <t>£</t>
  </si>
  <si>
    <t xml:space="preserve">Select your length of continuous Local Government Service (this affects holiday and therefore pay):   </t>
  </si>
  <si>
    <t>Full Time is 37 hours a week, if you are contracted to work fewer hours each week, enter the number of hours:</t>
  </si>
  <si>
    <t>Scp entry value</t>
  </si>
  <si>
    <t>Other entry £</t>
  </si>
  <si>
    <t>Carry Back = Max</t>
  </si>
  <si>
    <t>Working Days pa</t>
  </si>
  <si>
    <t>Check only one entry</t>
  </si>
  <si>
    <t xml:space="preserve"> a year</t>
  </si>
  <si>
    <t xml:space="preserve"> a month</t>
  </si>
  <si>
    <t>Working days pa</t>
  </si>
  <si>
    <t>Working weeks pa</t>
  </si>
  <si>
    <t>Pay pro-rata to hours</t>
  </si>
  <si>
    <t>FTE Pay</t>
  </si>
  <si>
    <t>Hours</t>
  </si>
  <si>
    <t>Input hours</t>
  </si>
  <si>
    <t>Set to 37 if  &gt;37 or zero</t>
  </si>
  <si>
    <t>Carry Back</t>
  </si>
  <si>
    <t>Pay to TTO</t>
  </si>
  <si>
    <t>pa</t>
  </si>
  <si>
    <t xml:space="preserve">Full time pay is:  </t>
  </si>
  <si>
    <t xml:space="preserve">Based on:  </t>
  </si>
  <si>
    <t xml:space="preserve">Pro-rata pay is:  </t>
  </si>
  <si>
    <t xml:space="preserve">or:  </t>
  </si>
  <si>
    <t>If you are on Coventry Terms &amp; Conditions you may enter the:</t>
  </si>
  <si>
    <t>Warn 1:</t>
  </si>
  <si>
    <t>Warn 2:</t>
  </si>
  <si>
    <t xml:space="preserve">or enter the Full Time Equivalent Pay for any Terms &amp; Conditions £: </t>
  </si>
  <si>
    <t xml:space="preserve">Spinal Column Number: </t>
  </si>
  <si>
    <t xml:space="preserve">Part-time and TTO </t>
  </si>
  <si>
    <t>Pay Calculator</t>
  </si>
  <si>
    <t>New Pay Spine</t>
  </si>
  <si>
    <t>Warn 3:</t>
  </si>
  <si>
    <t>Changes 2019/20</t>
  </si>
  <si>
    <t>Overlay new pay spine</t>
  </si>
  <si>
    <t>Amend named arrays to new number of rows</t>
  </si>
  <si>
    <t>Add Warn 3</t>
  </si>
  <si>
    <t>If you receive a Shift Allowance:</t>
  </si>
  <si>
    <t xml:space="preserve">Select the percentage shift rate:    </t>
  </si>
  <si>
    <t>Add: input of percentage + upper text</t>
  </si>
  <si>
    <t>Shift Payments</t>
  </si>
  <si>
    <t>None</t>
  </si>
  <si>
    <t>Pay to Shift</t>
  </si>
  <si>
    <t>Shift</t>
  </si>
  <si>
    <t xml:space="preserve"> =  </t>
  </si>
  <si>
    <t xml:space="preserve">and:  </t>
  </si>
  <si>
    <t xml:space="preserve"> shift allowance</t>
  </si>
  <si>
    <t>This calculator works out your gross pay for the part-time and / or part year that you work.  Gross pay is the amount paid before deductions for Tax, National Insurance and Pension Fund contribution.  If you receive additional increments for weekend working enter the Spinal Column Number that includes the number of weekend increments.</t>
  </si>
  <si>
    <t xml:space="preserve">Reduce Working Days by 1 day for 2023/24 in line with NJC pay agreement 2022/23 </t>
  </si>
  <si>
    <t xml:space="preserve">Remove SCP1 for 2023/24 in line with NJC pay agreement 2022/23 </t>
  </si>
  <si>
    <t>Overlay new pay spine: £1925 increase SCP 2 - 43; 3.88% increase SCP 44 - 49</t>
  </si>
  <si>
    <t>Overlay new pay spine: £1290 increase SCP 2 - 43; 2.50% increase SCP 44 - 49</t>
  </si>
  <si>
    <t>v6.5 2025/26</t>
  </si>
  <si>
    <t>Overlay new pay spine: 3.2% increase</t>
  </si>
  <si>
    <t xml:space="preserve">  [2025/26]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</si>
</sst>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0"/>
    <numFmt numFmtId="165" formatCode="&quot;£&quot;#,##0.00"/>
    <numFmt numFmtId="166" formatCode="0.0%"/>
  </numFmts>
  <fonts count="11" x14ac:knownFonts="1">
    <font>
      <sz val="10"/>
      <name val="Arial"/>
    </font>
    <font>
      <sz val="10"/>
      <name val="Arial"/>
      <family val="2"/>
    </font>
    <font>
      <b/>
      <sz val="14"/>
      <name val="Arial"/>
      <family val="2"/>
    </font>
    <font>
      <sz val="12"/>
      <name val="Arial"/>
      <family val="2"/>
    </font>
    <font>
      <sz val="8"/>
      <name val="Arial"/>
      <family val="2"/>
    </font>
    <font>
      <b/>
      <sz val="12"/>
      <color indexed="10"/>
      <name val="Arial"/>
      <family val="2"/>
    </font>
    <font>
      <b/>
      <sz val="11"/>
      <color indexed="10"/>
      <name val="Arial"/>
      <family val="2"/>
    </font>
    <font>
      <sz val="10"/>
      <name val="Arial"/>
      <family val="2"/>
    </font>
    <font>
      <sz val="11"/>
      <name val="Arial"/>
      <family val="2"/>
    </font>
    <font>
      <sz val="10"/>
      <name val="Arial"/>
      <family val="2"/>
    </font>
    <font>
      <u/>
      <sz val="10"/>
      <name val="Arial"/>
      <family val="2"/>
    </font>
  </fonts>
  <fills count="4">
    <fill>
      <patternFill patternType="none"/>
    </fill>
    <fill>
      <patternFill patternType="gray125"/>
    </fill>
    <fill>
      <patternFill patternType="solid">
        <fgColor indexed="22"/>
        <bgColor indexed="64"/>
      </patternFill>
    </fill>
    <fill>
      <patternFill patternType="solid">
        <fgColor indexed="44"/>
        <bgColor indexed="64"/>
      </patternFill>
    </fill>
  </fills>
  <borders count="16">
    <border>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60">
    <xf numFmtId="0" fontId="0" fillId="0" borderId="0" xfId="0"/>
    <xf numFmtId="0" fontId="0" fillId="2" borderId="0" xfId="0" applyFill="1"/>
    <xf numFmtId="0" fontId="2" fillId="0" borderId="0" xfId="0" applyFont="1"/>
    <xf numFmtId="0" fontId="3" fillId="0" borderId="0" xfId="0" applyFont="1"/>
    <xf numFmtId="0" fontId="0" fillId="0" borderId="0" xfId="0" applyAlignment="1">
      <alignment horizontal="center"/>
    </xf>
    <xf numFmtId="0" fontId="0" fillId="0" borderId="1" xfId="0" applyBorder="1"/>
    <xf numFmtId="0" fontId="0" fillId="0" borderId="0" xfId="0" applyAlignment="1">
      <alignment horizontal="right" wrapText="1" indent="1"/>
    </xf>
    <xf numFmtId="0" fontId="0" fillId="0" borderId="2" xfId="0" applyBorder="1"/>
    <xf numFmtId="0" fontId="0" fillId="0" borderId="3" xfId="0" applyBorder="1"/>
    <xf numFmtId="0" fontId="0" fillId="0" borderId="4" xfId="0" applyBorder="1"/>
    <xf numFmtId="0" fontId="0" fillId="0" borderId="5" xfId="0" applyBorder="1"/>
    <xf numFmtId="0" fontId="0" fillId="0" borderId="6" xfId="0" applyBorder="1"/>
    <xf numFmtId="0" fontId="0" fillId="0" borderId="7" xfId="0" applyBorder="1"/>
    <xf numFmtId="0" fontId="0" fillId="0" borderId="8" xfId="0" applyBorder="1"/>
    <xf numFmtId="0" fontId="0" fillId="0" borderId="9" xfId="0" applyBorder="1"/>
    <xf numFmtId="0" fontId="0" fillId="0" borderId="3" xfId="0" applyBorder="1" applyAlignment="1">
      <alignment horizontal="right" wrapText="1" indent="1"/>
    </xf>
    <xf numFmtId="0" fontId="0" fillId="3" borderId="10" xfId="0" applyFill="1" applyBorder="1" applyProtection="1">
      <protection locked="0"/>
    </xf>
    <xf numFmtId="0" fontId="1" fillId="0" borderId="10" xfId="0" applyFont="1" applyBorder="1" applyAlignment="1">
      <alignment horizontal="center"/>
    </xf>
    <xf numFmtId="0" fontId="0" fillId="0" borderId="10" xfId="0" applyBorder="1"/>
    <xf numFmtId="0" fontId="0" fillId="0" borderId="10" xfId="0" applyBorder="1" applyAlignment="1">
      <alignment horizontal="center"/>
    </xf>
    <xf numFmtId="0" fontId="0" fillId="0" borderId="0" xfId="0" quotePrefix="1" applyAlignment="1">
      <alignment horizontal="right"/>
    </xf>
    <xf numFmtId="0" fontId="0" fillId="0" borderId="0" xfId="0" applyAlignment="1">
      <alignment horizontal="right"/>
    </xf>
    <xf numFmtId="164" fontId="0" fillId="0" borderId="0" xfId="0" applyNumberFormat="1"/>
    <xf numFmtId="0" fontId="0" fillId="0" borderId="0" xfId="0" quotePrefix="1"/>
    <xf numFmtId="0" fontId="5" fillId="0" borderId="0" xfId="0" applyFont="1"/>
    <xf numFmtId="0" fontId="1" fillId="0" borderId="10" xfId="0" applyFont="1" applyBorder="1"/>
    <xf numFmtId="0" fontId="0" fillId="2" borderId="6" xfId="0" applyFill="1" applyBorder="1"/>
    <xf numFmtId="0" fontId="1" fillId="0" borderId="0" xfId="0" applyFont="1" applyAlignment="1">
      <alignment horizontal="center"/>
    </xf>
    <xf numFmtId="3" fontId="1" fillId="0" borderId="0" xfId="0" applyNumberFormat="1" applyFont="1" applyAlignment="1">
      <alignment horizontal="center"/>
    </xf>
    <xf numFmtId="165" fontId="0" fillId="0" borderId="0" xfId="0" applyNumberFormat="1"/>
    <xf numFmtId="0" fontId="2" fillId="0" borderId="0" xfId="0" applyFont="1" applyAlignment="1">
      <alignment horizontal="right"/>
    </xf>
    <xf numFmtId="0" fontId="7" fillId="0" borderId="10" xfId="0" applyFont="1" applyBorder="1" applyAlignment="1">
      <alignment horizontal="center"/>
    </xf>
    <xf numFmtId="0" fontId="8" fillId="0" borderId="0" xfId="0" applyFont="1"/>
    <xf numFmtId="0" fontId="1" fillId="0" borderId="0" xfId="0" applyFont="1"/>
    <xf numFmtId="0" fontId="4" fillId="0" borderId="0" xfId="0" applyFont="1"/>
    <xf numFmtId="0" fontId="10" fillId="0" borderId="0" xfId="0" applyFont="1"/>
    <xf numFmtId="0" fontId="7" fillId="0" borderId="10" xfId="0" applyFont="1" applyBorder="1" applyAlignment="1">
      <alignment horizontal="center" vertical="center"/>
    </xf>
    <xf numFmtId="0" fontId="7" fillId="0" borderId="11" xfId="0" applyFont="1" applyBorder="1" applyAlignment="1">
      <alignment horizontal="center" vertical="center"/>
    </xf>
    <xf numFmtId="0" fontId="7" fillId="0" borderId="12" xfId="0" applyFont="1" applyBorder="1" applyAlignment="1">
      <alignment horizontal="center" vertical="center"/>
    </xf>
    <xf numFmtId="0" fontId="7" fillId="0" borderId="0" xfId="0" applyFont="1"/>
    <xf numFmtId="0" fontId="0" fillId="0" borderId="0" xfId="0" applyAlignment="1">
      <alignment wrapText="1"/>
    </xf>
    <xf numFmtId="0" fontId="7" fillId="0" borderId="0" xfId="0" applyFont="1" applyAlignment="1">
      <alignment horizontal="right"/>
    </xf>
    <xf numFmtId="17" fontId="0" fillId="0" borderId="0" xfId="0" applyNumberFormat="1" applyAlignment="1">
      <alignment horizontal="left"/>
    </xf>
    <xf numFmtId="9" fontId="0" fillId="0" borderId="0" xfId="0" applyNumberFormat="1"/>
    <xf numFmtId="10" fontId="0" fillId="0" borderId="0" xfId="0" applyNumberFormat="1"/>
    <xf numFmtId="166" fontId="0" fillId="3" borderId="10" xfId="0" applyNumberFormat="1" applyFill="1" applyBorder="1" applyProtection="1">
      <protection locked="0"/>
    </xf>
    <xf numFmtId="0" fontId="7" fillId="0" borderId="0" xfId="0" quotePrefix="1" applyFont="1" applyAlignment="1">
      <alignment horizontal="right"/>
    </xf>
    <xf numFmtId="0" fontId="7" fillId="0" borderId="0" xfId="0" quotePrefix="1" applyFont="1"/>
    <xf numFmtId="166" fontId="0" fillId="0" borderId="0" xfId="0" applyNumberFormat="1"/>
    <xf numFmtId="0" fontId="6" fillId="0" borderId="0" xfId="0" applyFont="1"/>
    <xf numFmtId="0" fontId="1" fillId="0" borderId="0" xfId="0" quotePrefix="1" applyFont="1"/>
    <xf numFmtId="0" fontId="7" fillId="0" borderId="0" xfId="0" applyFont="1" applyAlignment="1">
      <alignment horizontal="center"/>
    </xf>
    <xf numFmtId="0" fontId="9" fillId="0" borderId="0" xfId="0" applyFont="1" applyAlignment="1">
      <alignment horizontal="center"/>
    </xf>
    <xf numFmtId="0" fontId="7" fillId="0" borderId="0" xfId="0" applyFont="1" applyAlignment="1">
      <alignment horizontal="right"/>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0" xfId="0" applyAlignment="1">
      <alignment horizontal="right" wrapText="1" indent="1"/>
    </xf>
    <xf numFmtId="0" fontId="0" fillId="3" borderId="13" xfId="0" applyFill="1" applyBorder="1" applyAlignment="1" applyProtection="1">
      <alignment horizontal="center"/>
      <protection locked="0"/>
    </xf>
    <xf numFmtId="0" fontId="0" fillId="3" borderId="14" xfId="0" applyFill="1" applyBorder="1" applyAlignment="1" applyProtection="1">
      <alignment horizontal="center"/>
      <protection locked="0"/>
    </xf>
    <xf numFmtId="0" fontId="0" fillId="3" borderId="15" xfId="0" applyFill="1" applyBorder="1" applyAlignment="1" applyProtection="1">
      <alignment horizontal="center"/>
      <protection locked="0"/>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xdr:col>
          <xdr:colOff>9525</xdr:colOff>
          <xdr:row>1</xdr:row>
          <xdr:rowOff>47625</xdr:rowOff>
        </xdr:from>
        <xdr:to>
          <xdr:col>6</xdr:col>
          <xdr:colOff>28575</xdr:colOff>
          <xdr:row>9</xdr:row>
          <xdr:rowOff>0</xdr:rowOff>
        </xdr:to>
        <xdr:sp macro="" textlink="">
          <xdr:nvSpPr>
            <xdr:cNvPr id="1025" name="Object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solidFill>
              <a:srgbClr val="FFFFFF" mc:Ignorable="a14" a14:legacySpreadsheetColorIndex="65"/>
            </a:solidFill>
            <a:ln w="19050">
              <a:solidFill>
                <a:srgbClr val="000000" mc:Ignorable="a14" a14:legacySpreadsheetColorIndex="64"/>
              </a:solidFill>
              <a:miter lim="800000"/>
              <a:headEnd/>
              <a:tailEnd/>
            </a:ln>
          </xdr:spPr>
        </xdr: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Working%20Files/Holiday%20Entitlement%20Calculation/Coventry%20Draft%20Calc.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CC Calculator"/>
      <sheetName val="Input"/>
    </sheetNames>
    <sheetDataSet>
      <sheetData sheetId="0" refreshError="1"/>
      <sheetData sheetId="1">
        <row r="2">
          <cell r="C2" t="str">
            <v>Leave</v>
          </cell>
          <cell r="D2" t="str">
            <v>Bank Hol</v>
          </cell>
        </row>
        <row r="4">
          <cell r="B4" t="str">
            <v>1. New Coventry.  Under 5-years service</v>
          </cell>
          <cell r="C4">
            <v>199.8</v>
          </cell>
          <cell r="D4">
            <v>59.2</v>
          </cell>
        </row>
        <row r="5">
          <cell r="B5" t="str">
            <v>2. New Coventry.  Over 5-years service</v>
          </cell>
          <cell r="C5">
            <v>236.8</v>
          </cell>
          <cell r="D5">
            <v>59.2</v>
          </cell>
        </row>
        <row r="16">
          <cell r="I16" t="str">
            <v>use</v>
          </cell>
          <cell r="J16" t="str">
            <v>look-up</v>
          </cell>
        </row>
        <row r="17">
          <cell r="I17">
            <v>0</v>
          </cell>
          <cell r="J17">
            <v>0</v>
          </cell>
        </row>
        <row r="18">
          <cell r="I18">
            <v>5.0000000000000001E-3</v>
          </cell>
          <cell r="J18">
            <v>5</v>
          </cell>
        </row>
        <row r="19">
          <cell r="I19">
            <v>8.8333333333333333E-2</v>
          </cell>
          <cell r="J19">
            <v>10</v>
          </cell>
        </row>
        <row r="20">
          <cell r="I20">
            <v>0.17166666666666666</v>
          </cell>
          <cell r="J20">
            <v>15</v>
          </cell>
        </row>
        <row r="21">
          <cell r="I21">
            <v>0.255</v>
          </cell>
          <cell r="J21">
            <v>20</v>
          </cell>
        </row>
        <row r="22">
          <cell r="I22">
            <v>0.33833333333333332</v>
          </cell>
          <cell r="J22">
            <v>25</v>
          </cell>
        </row>
        <row r="23">
          <cell r="I23">
            <v>0.42166666666666669</v>
          </cell>
          <cell r="J23">
            <v>30</v>
          </cell>
        </row>
        <row r="24">
          <cell r="I24">
            <v>0.505</v>
          </cell>
          <cell r="J24">
            <v>35</v>
          </cell>
        </row>
        <row r="25">
          <cell r="I25">
            <v>0.58833333333333337</v>
          </cell>
          <cell r="J25">
            <v>40</v>
          </cell>
        </row>
        <row r="26">
          <cell r="I26">
            <v>0.67166666666666663</v>
          </cell>
          <cell r="J26">
            <v>45</v>
          </cell>
        </row>
        <row r="27">
          <cell r="I27">
            <v>0.755</v>
          </cell>
          <cell r="J27">
            <v>50</v>
          </cell>
        </row>
        <row r="28">
          <cell r="I28">
            <v>0.83833333333333337</v>
          </cell>
          <cell r="J28">
            <v>55</v>
          </cell>
        </row>
        <row r="29">
          <cell r="I29">
            <v>0.92166666666666663</v>
          </cell>
          <cell r="J29">
            <v>60</v>
          </cell>
        </row>
        <row r="30">
          <cell r="I30">
            <v>1.0049999999999999</v>
          </cell>
          <cell r="J30" t="str">
            <v>error</v>
          </cell>
        </row>
        <row r="34">
          <cell r="B34" t="str">
            <v>Friday</v>
          </cell>
          <cell r="C34">
            <v>0</v>
          </cell>
        </row>
        <row r="35">
          <cell r="B35" t="str">
            <v>Monday</v>
          </cell>
          <cell r="C35">
            <v>0</v>
          </cell>
        </row>
        <row r="36">
          <cell r="B36" t="str">
            <v>Saturday</v>
          </cell>
          <cell r="C36">
            <v>0</v>
          </cell>
        </row>
        <row r="37">
          <cell r="B37" t="str">
            <v>Sunday</v>
          </cell>
          <cell r="C37">
            <v>0</v>
          </cell>
        </row>
        <row r="38">
          <cell r="B38" t="str">
            <v>Thursday</v>
          </cell>
          <cell r="C38">
            <v>0</v>
          </cell>
        </row>
        <row r="39">
          <cell r="B39" t="str">
            <v>Tuesday</v>
          </cell>
          <cell r="C39">
            <v>0</v>
          </cell>
        </row>
        <row r="40">
          <cell r="B40" t="str">
            <v>Wednesday</v>
          </cell>
          <cell r="C40">
            <v>0</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image" Target="../media/image1.emf"/><Relationship Id="rId4" Type="http://schemas.openxmlformats.org/officeDocument/2006/relationships/oleObject" Target="../embeddings/Microsoft_Word_97_-_2003_Document.doc"/></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autoPageBreaks="0"/>
  </sheetPr>
  <dimension ref="C1:L62"/>
  <sheetViews>
    <sheetView showGridLines="0" showRowColHeaders="0" tabSelected="1" topLeftCell="A9" zoomScaleNormal="100" workbookViewId="0">
      <selection activeCell="J20" sqref="J20"/>
    </sheetView>
  </sheetViews>
  <sheetFormatPr defaultColWidth="9.42578125" defaultRowHeight="12.75" customHeight="1" x14ac:dyDescent="0.2"/>
  <cols>
    <col min="1" max="1" width="7.28515625" customWidth="1"/>
    <col min="2" max="3" width="3.28515625" customWidth="1"/>
    <col min="4" max="5" width="9.42578125" customWidth="1"/>
    <col min="6" max="6" width="10.5703125" customWidth="1"/>
    <col min="7" max="7" width="7.140625" customWidth="1"/>
    <col min="8" max="10" width="9.42578125" customWidth="1"/>
    <col min="11" max="12" width="3.28515625" customWidth="1"/>
    <col min="13" max="13" width="11.85546875" customWidth="1"/>
  </cols>
  <sheetData>
    <row r="1" spans="3:12" ht="9" customHeight="1" x14ac:dyDescent="0.2"/>
    <row r="2" spans="3:12" ht="12" customHeight="1" x14ac:dyDescent="0.2"/>
    <row r="3" spans="3:12" ht="12" customHeight="1" x14ac:dyDescent="0.2"/>
    <row r="4" spans="3:12" ht="12" customHeight="1" x14ac:dyDescent="0.2">
      <c r="K4" s="3"/>
    </row>
    <row r="5" spans="3:12" ht="18" x14ac:dyDescent="0.25">
      <c r="H5" s="2" t="s">
        <v>35</v>
      </c>
    </row>
    <row r="6" spans="3:12" ht="12" customHeight="1" x14ac:dyDescent="0.2"/>
    <row r="7" spans="3:12" ht="18" x14ac:dyDescent="0.25">
      <c r="K7" s="30" t="s">
        <v>36</v>
      </c>
      <c r="L7" s="4"/>
    </row>
    <row r="8" spans="3:12" ht="12" customHeight="1" x14ac:dyDescent="0.2">
      <c r="K8" s="4"/>
      <c r="L8" s="4"/>
    </row>
    <row r="9" spans="3:12" ht="12" customHeight="1" x14ac:dyDescent="0.2">
      <c r="H9" s="33"/>
      <c r="I9" s="32"/>
    </row>
    <row r="10" spans="3:12" ht="12" customHeight="1" x14ac:dyDescent="0.2">
      <c r="I10" s="32"/>
    </row>
    <row r="11" spans="3:12" ht="12" customHeight="1" x14ac:dyDescent="0.2">
      <c r="C11" s="54" t="s">
        <v>53</v>
      </c>
      <c r="D11" s="55"/>
      <c r="E11" s="55"/>
      <c r="F11" s="55"/>
      <c r="G11" s="55"/>
      <c r="H11" s="55"/>
      <c r="I11" s="55"/>
      <c r="J11" s="55"/>
      <c r="K11" s="55"/>
    </row>
    <row r="12" spans="3:12" ht="12" customHeight="1" x14ac:dyDescent="0.2">
      <c r="C12" s="55"/>
      <c r="D12" s="55"/>
      <c r="E12" s="55"/>
      <c r="F12" s="55"/>
      <c r="G12" s="55"/>
      <c r="H12" s="55"/>
      <c r="I12" s="55"/>
      <c r="J12" s="55"/>
      <c r="K12" s="55"/>
    </row>
    <row r="13" spans="3:12" ht="12" customHeight="1" x14ac:dyDescent="0.2">
      <c r="C13" s="55"/>
      <c r="D13" s="55"/>
      <c r="E13" s="55"/>
      <c r="F13" s="55"/>
      <c r="G13" s="55"/>
      <c r="H13" s="55"/>
      <c r="I13" s="55"/>
      <c r="J13" s="55"/>
      <c r="K13" s="55"/>
    </row>
    <row r="14" spans="3:12" ht="12" customHeight="1" x14ac:dyDescent="0.2">
      <c r="C14" s="55"/>
      <c r="D14" s="55"/>
      <c r="E14" s="55"/>
      <c r="F14" s="55"/>
      <c r="G14" s="55"/>
      <c r="H14" s="55"/>
      <c r="I14" s="55"/>
      <c r="J14" s="55"/>
      <c r="K14" s="55"/>
    </row>
    <row r="15" spans="3:12" ht="12" customHeight="1" x14ac:dyDescent="0.2">
      <c r="C15" s="55"/>
      <c r="D15" s="55"/>
      <c r="E15" s="55"/>
      <c r="F15" s="55"/>
      <c r="G15" s="55"/>
      <c r="H15" s="55"/>
      <c r="I15" s="55"/>
      <c r="J15" s="55"/>
      <c r="K15" s="55"/>
    </row>
    <row r="16" spans="3:12" ht="12" customHeight="1" x14ac:dyDescent="0.2">
      <c r="C16" s="40"/>
      <c r="D16" s="40"/>
      <c r="E16" s="40"/>
      <c r="F16" s="40"/>
      <c r="G16" s="40"/>
      <c r="H16" s="40"/>
      <c r="I16" s="40"/>
      <c r="J16" s="40"/>
      <c r="K16" s="40"/>
    </row>
    <row r="17" spans="3:12" ht="12" customHeight="1" thickBot="1" x14ac:dyDescent="0.25"/>
    <row r="18" spans="3:12" ht="6" customHeight="1" x14ac:dyDescent="0.2">
      <c r="C18" s="7"/>
      <c r="D18" s="8"/>
      <c r="E18" s="8"/>
      <c r="F18" s="8"/>
      <c r="G18" s="8"/>
      <c r="H18" s="8"/>
      <c r="I18" s="8"/>
      <c r="J18" s="8"/>
      <c r="K18" s="9"/>
    </row>
    <row r="19" spans="3:12" ht="12.75" customHeight="1" x14ac:dyDescent="0.2">
      <c r="C19" s="10"/>
      <c r="D19" t="s">
        <v>30</v>
      </c>
      <c r="K19" s="11"/>
    </row>
    <row r="20" spans="3:12" ht="12.75" customHeight="1" x14ac:dyDescent="0.2">
      <c r="C20" s="10"/>
      <c r="I20" s="21" t="s">
        <v>34</v>
      </c>
      <c r="J20" s="16"/>
      <c r="K20" s="11"/>
    </row>
    <row r="21" spans="3:12" ht="6" customHeight="1" x14ac:dyDescent="0.2">
      <c r="C21" s="10"/>
      <c r="K21" s="11"/>
    </row>
    <row r="22" spans="3:12" ht="12.75" customHeight="1" x14ac:dyDescent="0.2">
      <c r="C22" s="10"/>
      <c r="I22" s="21" t="s">
        <v>33</v>
      </c>
      <c r="J22" s="16"/>
      <c r="K22" s="11"/>
    </row>
    <row r="23" spans="3:12" ht="15" customHeight="1" thickBot="1" x14ac:dyDescent="0.25">
      <c r="C23" s="12"/>
      <c r="D23" s="13"/>
      <c r="E23" s="13"/>
      <c r="F23" s="13"/>
      <c r="G23" s="13"/>
      <c r="H23" s="13"/>
      <c r="I23" s="13"/>
      <c r="J23" s="13"/>
      <c r="K23" s="14"/>
    </row>
    <row r="24" spans="3:12" ht="9" customHeight="1" thickBot="1" x14ac:dyDescent="0.25"/>
    <row r="25" spans="3:12" ht="6" customHeight="1" x14ac:dyDescent="0.2">
      <c r="C25" s="7"/>
      <c r="D25" s="8"/>
      <c r="E25" s="8"/>
      <c r="F25" s="8"/>
      <c r="G25" s="8"/>
      <c r="H25" s="8"/>
      <c r="I25" s="8"/>
      <c r="J25" s="8"/>
      <c r="K25" s="9"/>
    </row>
    <row r="26" spans="3:12" ht="12.75" customHeight="1" x14ac:dyDescent="0.2">
      <c r="C26" s="10"/>
      <c r="D26" s="56" t="s">
        <v>8</v>
      </c>
      <c r="E26" s="56"/>
      <c r="F26" s="56"/>
      <c r="G26" s="56"/>
      <c r="H26" s="56"/>
      <c r="I26" s="56"/>
      <c r="J26" s="5"/>
      <c r="K26" s="11"/>
    </row>
    <row r="27" spans="3:12" ht="12.75" customHeight="1" x14ac:dyDescent="0.2">
      <c r="C27" s="10"/>
      <c r="D27" s="56"/>
      <c r="E27" s="56"/>
      <c r="F27" s="56"/>
      <c r="G27" s="56"/>
      <c r="H27" s="56"/>
      <c r="I27" s="56"/>
      <c r="J27" s="16"/>
      <c r="K27" s="11"/>
    </row>
    <row r="28" spans="3:12" ht="6" customHeight="1" thickBot="1" x14ac:dyDescent="0.25">
      <c r="C28" s="12"/>
      <c r="D28" s="13"/>
      <c r="E28" s="13"/>
      <c r="F28" s="13"/>
      <c r="G28" s="13"/>
      <c r="H28" s="13"/>
      <c r="I28" s="13"/>
      <c r="J28" s="13"/>
      <c r="K28" s="14"/>
    </row>
    <row r="29" spans="3:12" ht="9" customHeight="1" thickBot="1" x14ac:dyDescent="0.25"/>
    <row r="30" spans="3:12" ht="6" customHeight="1" x14ac:dyDescent="0.2">
      <c r="C30" s="7"/>
      <c r="D30" s="15"/>
      <c r="E30" s="15"/>
      <c r="F30" s="15"/>
      <c r="G30" s="8"/>
      <c r="H30" s="8"/>
      <c r="I30" s="8"/>
      <c r="J30" s="8"/>
      <c r="K30" s="8"/>
      <c r="L30" s="9"/>
    </row>
    <row r="31" spans="3:12" ht="12.75" customHeight="1" x14ac:dyDescent="0.2">
      <c r="C31" s="10"/>
      <c r="D31" s="35" t="s">
        <v>4</v>
      </c>
      <c r="L31" s="11"/>
    </row>
    <row r="32" spans="3:12" ht="6.6" customHeight="1" x14ac:dyDescent="0.2">
      <c r="C32" s="10"/>
      <c r="L32" s="11"/>
    </row>
    <row r="33" spans="3:12" ht="12.75" customHeight="1" x14ac:dyDescent="0.2">
      <c r="C33" s="10"/>
      <c r="D33" s="56" t="s">
        <v>3</v>
      </c>
      <c r="E33" s="56"/>
      <c r="F33" s="56"/>
      <c r="G33" s="56"/>
      <c r="H33" s="56"/>
      <c r="I33" s="56"/>
      <c r="J33" s="6"/>
      <c r="L33" s="11"/>
    </row>
    <row r="34" spans="3:12" ht="12.75" customHeight="1" x14ac:dyDescent="0.2">
      <c r="C34" s="10"/>
      <c r="D34" s="56"/>
      <c r="E34" s="56"/>
      <c r="F34" s="56"/>
      <c r="G34" s="56"/>
      <c r="H34" s="56"/>
      <c r="I34" s="56"/>
      <c r="J34" s="16"/>
      <c r="L34" s="11"/>
    </row>
    <row r="35" spans="3:12" ht="6.6" customHeight="1" x14ac:dyDescent="0.2">
      <c r="C35" s="10"/>
      <c r="L35" s="11"/>
    </row>
    <row r="36" spans="3:12" ht="12.75" customHeight="1" x14ac:dyDescent="0.2">
      <c r="C36" s="10"/>
      <c r="D36" s="56" t="s">
        <v>7</v>
      </c>
      <c r="E36" s="56"/>
      <c r="F36" s="56"/>
      <c r="G36" s="56"/>
      <c r="H36" s="56"/>
      <c r="L36" s="11"/>
    </row>
    <row r="37" spans="3:12" ht="12.75" customHeight="1" x14ac:dyDescent="0.2">
      <c r="C37" s="10"/>
      <c r="D37" s="56"/>
      <c r="E37" s="56"/>
      <c r="F37" s="56"/>
      <c r="G37" s="56"/>
      <c r="H37" s="56"/>
      <c r="I37" s="57"/>
      <c r="J37" s="58"/>
      <c r="K37" s="59"/>
      <c r="L37" s="11"/>
    </row>
    <row r="38" spans="3:12" ht="6" customHeight="1" thickBot="1" x14ac:dyDescent="0.25">
      <c r="C38" s="12"/>
      <c r="D38" s="13"/>
      <c r="E38" s="13"/>
      <c r="F38" s="13"/>
      <c r="G38" s="13"/>
      <c r="H38" s="13"/>
      <c r="I38" s="13"/>
      <c r="J38" s="13"/>
      <c r="K38" s="13"/>
      <c r="L38" s="14"/>
    </row>
    <row r="39" spans="3:12" ht="6" customHeight="1" x14ac:dyDescent="0.2"/>
    <row r="40" spans="3:12" ht="9" customHeight="1" thickBot="1" x14ac:dyDescent="0.25"/>
    <row r="41" spans="3:12" ht="6" customHeight="1" x14ac:dyDescent="0.2">
      <c r="C41" s="7"/>
      <c r="D41" s="8"/>
      <c r="E41" s="8"/>
      <c r="F41" s="8"/>
      <c r="G41" s="8"/>
      <c r="H41" s="8"/>
      <c r="I41" s="8"/>
      <c r="J41" s="8"/>
      <c r="K41" s="8"/>
      <c r="L41" s="9"/>
    </row>
    <row r="42" spans="3:12" ht="12.75" customHeight="1" x14ac:dyDescent="0.2">
      <c r="C42" s="10"/>
      <c r="D42" s="35" t="s">
        <v>43</v>
      </c>
      <c r="L42" s="11"/>
    </row>
    <row r="43" spans="3:12" ht="12.75" customHeight="1" x14ac:dyDescent="0.2">
      <c r="C43" s="10"/>
      <c r="L43" s="11"/>
    </row>
    <row r="44" spans="3:12" ht="12.75" customHeight="1" x14ac:dyDescent="0.2">
      <c r="C44" s="10"/>
      <c r="D44" s="53" t="s">
        <v>44</v>
      </c>
      <c r="E44" s="53"/>
      <c r="F44" s="53"/>
      <c r="G44" s="53"/>
      <c r="H44" s="53"/>
      <c r="I44" s="53"/>
      <c r="J44" s="45"/>
      <c r="L44" s="11"/>
    </row>
    <row r="45" spans="3:12" ht="6" customHeight="1" thickBot="1" x14ac:dyDescent="0.25">
      <c r="C45" s="12"/>
      <c r="D45" s="13"/>
      <c r="E45" s="13"/>
      <c r="F45" s="13"/>
      <c r="G45" s="13"/>
      <c r="H45" s="13"/>
      <c r="I45" s="13"/>
      <c r="J45" s="13"/>
      <c r="K45" s="13"/>
      <c r="L45" s="14"/>
    </row>
    <row r="46" spans="3:12" ht="6" customHeight="1" x14ac:dyDescent="0.2"/>
    <row r="47" spans="3:12" ht="12.75" customHeight="1" x14ac:dyDescent="0.25">
      <c r="C47" s="49" t="str">
        <f>IF(Input!B54&lt;&gt;"",Input!B54,IF(Input!B55&lt;&gt;"",Input!B55,IF(Input!B56&lt;&gt;"",Input!B56,"")))</f>
        <v>WARNING: Invalid scp, check new pay spine</v>
      </c>
      <c r="D47" s="49"/>
      <c r="E47" s="49"/>
      <c r="F47" s="49"/>
      <c r="G47" s="49"/>
      <c r="H47" s="49"/>
      <c r="I47" s="49"/>
      <c r="J47" s="49"/>
      <c r="K47" s="49"/>
    </row>
    <row r="48" spans="3:12" ht="6" customHeight="1" thickBot="1" x14ac:dyDescent="0.25">
      <c r="C48" s="1"/>
      <c r="D48" s="1"/>
      <c r="E48" s="1"/>
      <c r="F48" s="1"/>
      <c r="G48" s="1"/>
      <c r="H48" s="1"/>
      <c r="I48" s="1"/>
      <c r="J48" s="1"/>
      <c r="K48" s="1"/>
      <c r="L48" s="1"/>
    </row>
    <row r="49" spans="3:12" ht="6" customHeight="1" x14ac:dyDescent="0.2">
      <c r="C49" s="26"/>
      <c r="D49" s="8"/>
      <c r="E49" s="8"/>
      <c r="F49" s="8"/>
      <c r="G49" s="8"/>
      <c r="H49" s="8"/>
      <c r="I49" s="8"/>
      <c r="J49" s="8"/>
      <c r="K49" s="9"/>
      <c r="L49" s="1"/>
    </row>
    <row r="50" spans="3:12" ht="12.75" customHeight="1" x14ac:dyDescent="0.2">
      <c r="C50" s="26"/>
      <c r="E50" s="21" t="s">
        <v>26</v>
      </c>
      <c r="F50" s="22" t="e">
        <f>Input!C12</f>
        <v>#N/A</v>
      </c>
      <c r="G50" t="str">
        <f>IF(J20&lt;&gt;"",Input!E1,"pa")</f>
        <v>pa</v>
      </c>
      <c r="K50" s="11"/>
      <c r="L50" s="1"/>
    </row>
    <row r="51" spans="3:12" ht="12.75" customHeight="1" x14ac:dyDescent="0.2">
      <c r="C51" s="26"/>
      <c r="F51" s="22"/>
      <c r="K51" s="11"/>
      <c r="L51" s="1"/>
    </row>
    <row r="52" spans="3:12" ht="12.75" customHeight="1" x14ac:dyDescent="0.2">
      <c r="C52" s="26"/>
      <c r="E52" s="21" t="s">
        <v>27</v>
      </c>
      <c r="F52">
        <f>Input!C19</f>
        <v>37</v>
      </c>
      <c r="G52" t="str">
        <f>IF(Input!C24="all"," hours a week for the whole year",CONCATENATE(" hours a week and for ",Input!C22," weeks a year"))</f>
        <v xml:space="preserve"> hours a week for the whole year</v>
      </c>
      <c r="K52" s="11"/>
      <c r="L52" s="1"/>
    </row>
    <row r="53" spans="3:12" ht="12.75" customHeight="1" x14ac:dyDescent="0.2">
      <c r="C53" s="26"/>
      <c r="E53" s="21"/>
      <c r="K53" s="11"/>
      <c r="L53" s="1"/>
    </row>
    <row r="54" spans="3:12" ht="12.75" customHeight="1" x14ac:dyDescent="0.2">
      <c r="C54" s="26"/>
      <c r="E54" s="41" t="s">
        <v>51</v>
      </c>
      <c r="F54" s="48">
        <f>J44</f>
        <v>0</v>
      </c>
      <c r="G54" s="47" t="s">
        <v>52</v>
      </c>
      <c r="K54" s="11"/>
      <c r="L54" s="1"/>
    </row>
    <row r="55" spans="3:12" ht="12.75" customHeight="1" x14ac:dyDescent="0.2">
      <c r="C55" s="26"/>
      <c r="K55" s="11"/>
      <c r="L55" s="1"/>
    </row>
    <row r="56" spans="3:12" ht="12.75" customHeight="1" x14ac:dyDescent="0.2">
      <c r="C56" s="26"/>
      <c r="E56" s="21" t="s">
        <v>28</v>
      </c>
      <c r="F56" s="29" t="e">
        <f>Input!C35</f>
        <v>#N/A</v>
      </c>
      <c r="G56" s="23" t="s">
        <v>14</v>
      </c>
      <c r="K56" s="11"/>
      <c r="L56" s="1"/>
    </row>
    <row r="57" spans="3:12" ht="12.75" customHeight="1" x14ac:dyDescent="0.2">
      <c r="C57" s="26"/>
      <c r="E57" s="21" t="s">
        <v>29</v>
      </c>
      <c r="F57" s="29" t="e">
        <f>Input!C36</f>
        <v>#N/A</v>
      </c>
      <c r="G57" s="23" t="s">
        <v>15</v>
      </c>
      <c r="K57" s="11"/>
      <c r="L57" s="1"/>
    </row>
    <row r="58" spans="3:12" ht="6" customHeight="1" thickBot="1" x14ac:dyDescent="0.25">
      <c r="C58" s="26"/>
      <c r="D58" s="13"/>
      <c r="E58" s="13"/>
      <c r="F58" s="13"/>
      <c r="G58" s="13"/>
      <c r="H58" s="13"/>
      <c r="I58" s="13"/>
      <c r="J58" s="13"/>
      <c r="K58" s="14"/>
      <c r="L58" s="1"/>
    </row>
    <row r="59" spans="3:12" ht="6" customHeight="1" x14ac:dyDescent="0.2">
      <c r="C59" s="1"/>
      <c r="D59" s="1"/>
      <c r="E59" s="1"/>
      <c r="F59" s="1"/>
      <c r="G59" s="1"/>
      <c r="H59" s="1"/>
      <c r="I59" s="1"/>
      <c r="J59" s="1"/>
      <c r="K59" s="1"/>
      <c r="L59" s="1"/>
    </row>
    <row r="61" spans="3:12" ht="12.75" customHeight="1" x14ac:dyDescent="0.2">
      <c r="C61" s="34" t="s">
        <v>58</v>
      </c>
    </row>
    <row r="62" spans="3:12" ht="12.75" customHeight="1" x14ac:dyDescent="0.2">
      <c r="C62" s="34"/>
    </row>
  </sheetData>
  <sheetProtection algorithmName="SHA-512" hashValue="2VFkKZBIv82I+IFsbox96p/foTZ/xDg1ElIRiT3wNHolV5S3dc47EXmJim/+DREz6p737jphPDuKbvwG5Wd8dg==" saltValue="btP5HdznNQFUCleHTEJjVg==" spinCount="100000" sheet="1" selectLockedCells="1"/>
  <mergeCells count="6">
    <mergeCell ref="D44:I44"/>
    <mergeCell ref="C11:K15"/>
    <mergeCell ref="D26:I27"/>
    <mergeCell ref="D36:H37"/>
    <mergeCell ref="D33:I34"/>
    <mergeCell ref="I37:K37"/>
  </mergeCells>
  <phoneticPr fontId="4" type="noConversion"/>
  <dataValidations xWindow="45" yWindow="911" count="5">
    <dataValidation type="decimal" allowBlank="1" showInputMessage="1" showErrorMessage="1" errorTitle="Invalid TTO Weeks" error="The calculator does not recognise this value.  If you believe that it is correct, contact the HR Advice line." promptTitle="TTO Weeks Input" prompt="Input the TTO weeks per year_x000a_" sqref="J34" xr:uid="{00000000-0002-0000-0000-000000000000}">
      <formula1>10</formula1>
      <formula2>44</formula2>
    </dataValidation>
    <dataValidation type="list" showInputMessage="1" showErrorMessage="1" sqref="I37" xr:uid="{00000000-0002-0000-0000-000001000000}">
      <formula1>Service</formula1>
    </dataValidation>
    <dataValidation type="decimal" allowBlank="1" showInputMessage="1" showErrorMessage="1" errorTitle="Hours Wrong" error="This value must not be negative and not over 37 hours. " promptTitle="Hours Input" prompt="The standard working week is a maximum of 37 hours." sqref="J27" xr:uid="{00000000-0002-0000-0000-000002000000}">
      <formula1>0</formula1>
      <formula2>37</formula2>
    </dataValidation>
    <dataValidation type="whole" allowBlank="1" showErrorMessage="1" promptTitle="Input scp" prompt="If on the Green Book pay spine, enter the scale point number.  The value is between 5 and 55." sqref="J20" xr:uid="{00000000-0002-0000-0000-000003000000}">
      <formula1>2</formula1>
      <formula2>50</formula2>
    </dataValidation>
    <dataValidation type="list" allowBlank="1" showInputMessage="1" showErrorMessage="1" sqref="J44" xr:uid="{00000000-0002-0000-0000-000004000000}">
      <formula1>Shift</formula1>
    </dataValidation>
  </dataValidations>
  <printOptions horizontalCentered="1"/>
  <pageMargins left="0.59055118110236227" right="0.39370078740157483" top="0.98425196850393704" bottom="0.98425196850393704" header="0.51181102362204722" footer="0.51181102362204722"/>
  <pageSetup paperSize="9" orientation="portrait" r:id="rId1"/>
  <headerFooter alignWithMargins="0"/>
  <drawing r:id="rId2"/>
  <legacyDrawing r:id="rId3"/>
  <oleObjects>
    <mc:AlternateContent xmlns:mc="http://schemas.openxmlformats.org/markup-compatibility/2006">
      <mc:Choice Requires="x14">
        <oleObject progId="Word.Document.8" shapeId="1025" r:id="rId4">
          <objectPr defaultSize="0" autoPict="0" r:id="rId5">
            <anchor moveWithCells="1" sizeWithCells="1">
              <from>
                <xdr:col>2</xdr:col>
                <xdr:colOff>9525</xdr:colOff>
                <xdr:row>1</xdr:row>
                <xdr:rowOff>47625</xdr:rowOff>
              </from>
              <to>
                <xdr:col>6</xdr:col>
                <xdr:colOff>28575</xdr:colOff>
                <xdr:row>9</xdr:row>
                <xdr:rowOff>0</xdr:rowOff>
              </to>
            </anchor>
          </objectPr>
        </oleObject>
      </mc:Choice>
      <mc:Fallback>
        <oleObject progId="Word.Document.8" shapeId="1025" r:id="rId4"/>
      </mc:Fallback>
    </mc:AlternateContent>
  </oleObjec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58"/>
  <sheetViews>
    <sheetView workbookViewId="0">
      <selection activeCell="F29" sqref="F29"/>
    </sheetView>
  </sheetViews>
  <sheetFormatPr defaultRowHeight="12.75" x14ac:dyDescent="0.2"/>
  <cols>
    <col min="2" max="2" width="25" customWidth="1"/>
    <col min="3" max="3" width="14" customWidth="1"/>
  </cols>
  <sheetData>
    <row r="1" spans="2:11" x14ac:dyDescent="0.2">
      <c r="E1" s="50" t="s">
        <v>60</v>
      </c>
      <c r="F1" s="44">
        <v>3.2000000000000001E-2</v>
      </c>
      <c r="H1" t="s">
        <v>37</v>
      </c>
      <c r="K1" t="s">
        <v>46</v>
      </c>
    </row>
    <row r="2" spans="2:11" x14ac:dyDescent="0.2">
      <c r="E2" s="17" t="s">
        <v>5</v>
      </c>
      <c r="F2" s="17" t="s">
        <v>6</v>
      </c>
      <c r="G2" s="17" t="s">
        <v>5</v>
      </c>
    </row>
    <row r="3" spans="2:11" x14ac:dyDescent="0.2">
      <c r="B3" s="25" t="s">
        <v>2</v>
      </c>
      <c r="C3" s="19" t="s">
        <v>12</v>
      </c>
      <c r="E3" s="36">
        <v>2</v>
      </c>
      <c r="F3" s="18">
        <v>24413</v>
      </c>
      <c r="G3" s="17">
        <v>2</v>
      </c>
      <c r="K3" t="s">
        <v>47</v>
      </c>
    </row>
    <row r="4" spans="2:11" x14ac:dyDescent="0.2">
      <c r="B4" s="18"/>
      <c r="C4" s="18"/>
      <c r="E4" s="36">
        <v>3</v>
      </c>
      <c r="F4" s="18">
        <v>24796</v>
      </c>
      <c r="G4" s="17">
        <v>3</v>
      </c>
      <c r="K4" s="44">
        <v>1.4999999999999999E-2</v>
      </c>
    </row>
    <row r="5" spans="2:11" x14ac:dyDescent="0.2">
      <c r="B5" s="18" t="s">
        <v>1</v>
      </c>
      <c r="C5" s="19">
        <v>224.71440000000001</v>
      </c>
      <c r="E5" s="36">
        <v>4</v>
      </c>
      <c r="F5" s="18">
        <v>25185</v>
      </c>
      <c r="G5" s="17">
        <v>4</v>
      </c>
      <c r="K5" s="43">
        <v>0.1</v>
      </c>
    </row>
    <row r="6" spans="2:11" x14ac:dyDescent="0.2">
      <c r="B6" s="18" t="s">
        <v>0</v>
      </c>
      <c r="C6" s="19">
        <v>219.71440000000001</v>
      </c>
      <c r="E6" s="37">
        <v>5</v>
      </c>
      <c r="F6" s="18">
        <v>25583</v>
      </c>
      <c r="G6" s="17">
        <v>5</v>
      </c>
      <c r="K6" s="43">
        <v>0.14000000000000001</v>
      </c>
    </row>
    <row r="7" spans="2:11" x14ac:dyDescent="0.2">
      <c r="E7" s="36">
        <v>6</v>
      </c>
      <c r="F7" s="18">
        <v>25989</v>
      </c>
      <c r="G7" s="17">
        <v>6</v>
      </c>
      <c r="K7" s="43">
        <v>0.2</v>
      </c>
    </row>
    <row r="8" spans="2:11" x14ac:dyDescent="0.2">
      <c r="B8" s="18" t="s">
        <v>19</v>
      </c>
      <c r="C8" s="18"/>
      <c r="E8" s="36">
        <v>7</v>
      </c>
      <c r="F8" s="18">
        <v>26403</v>
      </c>
      <c r="G8" s="17">
        <v>7</v>
      </c>
    </row>
    <row r="9" spans="2:11" x14ac:dyDescent="0.2">
      <c r="B9" s="18" t="s">
        <v>9</v>
      </c>
      <c r="C9" s="18" t="e">
        <f>VLOOKUP('CCC Pay Calculator'!J20,scp_val,2,FALSE)</f>
        <v>#N/A</v>
      </c>
      <c r="E9" s="38">
        <v>8</v>
      </c>
      <c r="F9" s="18">
        <v>26824</v>
      </c>
      <c r="G9" s="17">
        <v>8</v>
      </c>
    </row>
    <row r="10" spans="2:11" x14ac:dyDescent="0.2">
      <c r="B10" s="18" t="s">
        <v>10</v>
      </c>
      <c r="C10" s="18">
        <f>'CCC Pay Calculator'!J22</f>
        <v>0</v>
      </c>
      <c r="E10" s="36">
        <v>9</v>
      </c>
      <c r="F10" s="18">
        <v>27254</v>
      </c>
      <c r="G10" s="17">
        <v>9</v>
      </c>
    </row>
    <row r="11" spans="2:11" x14ac:dyDescent="0.2">
      <c r="B11" s="18"/>
      <c r="C11" s="18"/>
      <c r="E11" s="36">
        <v>10</v>
      </c>
      <c r="F11" s="18">
        <v>27694</v>
      </c>
      <c r="G11" s="17">
        <v>10</v>
      </c>
    </row>
    <row r="12" spans="2:11" x14ac:dyDescent="0.2">
      <c r="B12" s="18" t="s">
        <v>11</v>
      </c>
      <c r="C12" s="18" t="e">
        <f>MAX(C9:C10)</f>
        <v>#N/A</v>
      </c>
      <c r="E12" s="36">
        <v>11</v>
      </c>
      <c r="F12" s="18">
        <v>28142</v>
      </c>
      <c r="G12" s="17">
        <v>11</v>
      </c>
    </row>
    <row r="13" spans="2:11" x14ac:dyDescent="0.2">
      <c r="B13" s="18"/>
      <c r="C13" s="18"/>
      <c r="E13" s="36">
        <v>12</v>
      </c>
      <c r="F13" s="18">
        <v>28598</v>
      </c>
      <c r="G13" s="17">
        <v>12</v>
      </c>
    </row>
    <row r="14" spans="2:11" x14ac:dyDescent="0.2">
      <c r="B14" s="18" t="s">
        <v>13</v>
      </c>
      <c r="C14" s="18">
        <f>COUNTIF(C9:C10,"&gt;0")</f>
        <v>0</v>
      </c>
      <c r="E14" s="36">
        <v>13</v>
      </c>
      <c r="F14" s="18">
        <v>29064</v>
      </c>
      <c r="G14" s="17">
        <v>13</v>
      </c>
      <c r="K14" s="35" t="s">
        <v>39</v>
      </c>
    </row>
    <row r="15" spans="2:11" x14ac:dyDescent="0.2">
      <c r="E15" s="36">
        <v>14</v>
      </c>
      <c r="F15" s="18">
        <v>29540</v>
      </c>
      <c r="G15" s="17">
        <v>14</v>
      </c>
      <c r="K15" s="39" t="s">
        <v>40</v>
      </c>
    </row>
    <row r="16" spans="2:11" x14ac:dyDescent="0.2">
      <c r="E16" s="36">
        <v>15</v>
      </c>
      <c r="F16" s="18">
        <v>30024</v>
      </c>
      <c r="G16" s="17">
        <v>15</v>
      </c>
      <c r="K16" s="39" t="s">
        <v>41</v>
      </c>
    </row>
    <row r="17" spans="2:11" x14ac:dyDescent="0.2">
      <c r="B17" s="18" t="s">
        <v>20</v>
      </c>
      <c r="C17" s="18"/>
      <c r="E17" s="36">
        <v>16</v>
      </c>
      <c r="F17" s="18">
        <v>30518</v>
      </c>
      <c r="G17" s="17">
        <v>16</v>
      </c>
      <c r="K17" s="39" t="s">
        <v>42</v>
      </c>
    </row>
    <row r="18" spans="2:11" x14ac:dyDescent="0.2">
      <c r="B18" s="18" t="s">
        <v>21</v>
      </c>
      <c r="C18" s="18">
        <f>'CCC Pay Calculator'!J27</f>
        <v>0</v>
      </c>
      <c r="E18" s="36">
        <v>17</v>
      </c>
      <c r="F18" s="18">
        <v>31022</v>
      </c>
      <c r="G18" s="17">
        <v>17</v>
      </c>
    </row>
    <row r="19" spans="2:11" x14ac:dyDescent="0.2">
      <c r="B19" s="18" t="s">
        <v>22</v>
      </c>
      <c r="C19" s="18">
        <f>IF(C18&gt;37,37,IF(C18=0,37,C18))</f>
        <v>37</v>
      </c>
      <c r="E19" s="36">
        <v>18</v>
      </c>
      <c r="F19" s="18">
        <v>31537</v>
      </c>
      <c r="G19" s="17">
        <v>18</v>
      </c>
      <c r="K19" s="42">
        <v>44228</v>
      </c>
    </row>
    <row r="20" spans="2:11" x14ac:dyDescent="0.2">
      <c r="E20" s="36">
        <v>19</v>
      </c>
      <c r="F20" s="18">
        <v>32061</v>
      </c>
      <c r="G20" s="17">
        <v>19</v>
      </c>
      <c r="K20" s="39" t="s">
        <v>45</v>
      </c>
    </row>
    <row r="21" spans="2:11" x14ac:dyDescent="0.2">
      <c r="E21" s="36">
        <v>20</v>
      </c>
      <c r="F21" s="18">
        <v>32597</v>
      </c>
      <c r="G21" s="17">
        <v>20</v>
      </c>
    </row>
    <row r="22" spans="2:11" x14ac:dyDescent="0.2">
      <c r="B22" t="s">
        <v>17</v>
      </c>
      <c r="C22">
        <f>'CCC Pay Calculator'!J34</f>
        <v>0</v>
      </c>
      <c r="E22" s="36">
        <v>21</v>
      </c>
      <c r="F22" s="18">
        <v>33143</v>
      </c>
      <c r="G22" s="17">
        <v>21</v>
      </c>
      <c r="K22" s="42">
        <v>44866</v>
      </c>
    </row>
    <row r="23" spans="2:11" x14ac:dyDescent="0.2">
      <c r="B23" t="s">
        <v>16</v>
      </c>
      <c r="C23">
        <f>C22*5</f>
        <v>0</v>
      </c>
      <c r="E23" s="36">
        <v>22</v>
      </c>
      <c r="F23" s="18">
        <v>33699</v>
      </c>
      <c r="G23" s="17">
        <v>22</v>
      </c>
      <c r="K23" s="39" t="s">
        <v>40</v>
      </c>
    </row>
    <row r="24" spans="2:11" x14ac:dyDescent="0.2">
      <c r="B24" t="s">
        <v>23</v>
      </c>
      <c r="C24" t="str">
        <f>IF(C22=0,"all",C22)</f>
        <v>all</v>
      </c>
      <c r="E24" s="36">
        <v>23</v>
      </c>
      <c r="F24" s="18">
        <v>34434</v>
      </c>
      <c r="G24" s="17">
        <v>23</v>
      </c>
    </row>
    <row r="25" spans="2:11" x14ac:dyDescent="0.2">
      <c r="E25" s="36">
        <v>24</v>
      </c>
      <c r="F25" s="18">
        <v>35412</v>
      </c>
      <c r="G25" s="17">
        <v>24</v>
      </c>
      <c r="K25" s="42">
        <v>45017</v>
      </c>
    </row>
    <row r="26" spans="2:11" x14ac:dyDescent="0.2">
      <c r="E26" s="36">
        <v>25</v>
      </c>
      <c r="F26" s="18">
        <v>36363</v>
      </c>
      <c r="G26" s="17">
        <v>25</v>
      </c>
      <c r="K26" t="s">
        <v>54</v>
      </c>
    </row>
    <row r="27" spans="2:11" x14ac:dyDescent="0.2">
      <c r="B27" t="s">
        <v>18</v>
      </c>
      <c r="C27" t="e">
        <f>C12*C19/37</f>
        <v>#N/A</v>
      </c>
      <c r="D27" t="s">
        <v>25</v>
      </c>
      <c r="E27" s="36">
        <v>26</v>
      </c>
      <c r="F27" s="18">
        <v>37280</v>
      </c>
      <c r="G27" s="17">
        <v>26</v>
      </c>
    </row>
    <row r="28" spans="2:11" x14ac:dyDescent="0.2">
      <c r="B28" s="20"/>
      <c r="E28" s="36">
        <v>27</v>
      </c>
      <c r="F28" s="18">
        <v>38220</v>
      </c>
      <c r="G28" s="17">
        <v>27</v>
      </c>
      <c r="K28" s="42">
        <v>45231</v>
      </c>
    </row>
    <row r="29" spans="2:11" x14ac:dyDescent="0.2">
      <c r="B29" t="s">
        <v>16</v>
      </c>
      <c r="C29" t="e">
        <f>VLOOKUP(Hol_Scheme,TTO_service,2,FALSE)</f>
        <v>#N/A</v>
      </c>
      <c r="E29" s="36">
        <v>28</v>
      </c>
      <c r="F29" s="18">
        <v>39152</v>
      </c>
      <c r="G29" s="17">
        <v>28</v>
      </c>
      <c r="K29" s="33" t="s">
        <v>56</v>
      </c>
    </row>
    <row r="30" spans="2:11" x14ac:dyDescent="0.2">
      <c r="E30" s="36">
        <v>29</v>
      </c>
      <c r="F30" s="18">
        <v>39862</v>
      </c>
      <c r="G30" s="17">
        <v>29</v>
      </c>
      <c r="K30" t="s">
        <v>55</v>
      </c>
    </row>
    <row r="31" spans="2:11" x14ac:dyDescent="0.2">
      <c r="B31" t="s">
        <v>24</v>
      </c>
      <c r="C31" t="e">
        <f>IFERROR(C27*C23/C29,C27)</f>
        <v>#N/A</v>
      </c>
      <c r="D31" t="s">
        <v>25</v>
      </c>
      <c r="E31" s="36">
        <v>30</v>
      </c>
      <c r="F31" s="18">
        <v>40777</v>
      </c>
      <c r="G31" s="17">
        <v>30</v>
      </c>
    </row>
    <row r="32" spans="2:11" x14ac:dyDescent="0.2">
      <c r="B32" s="20"/>
      <c r="E32" s="36">
        <v>31</v>
      </c>
      <c r="F32" s="18">
        <v>41771</v>
      </c>
      <c r="G32" s="17">
        <v>31</v>
      </c>
      <c r="K32" s="42">
        <v>45566</v>
      </c>
    </row>
    <row r="33" spans="2:11" x14ac:dyDescent="0.2">
      <c r="B33" t="s">
        <v>49</v>
      </c>
      <c r="C33">
        <f>IF(OR('CCC Pay Calculator'!J44="",'CCC Pay Calculator'!J44="None"),1,(1+'CCC Pay Calculator'!J44))</f>
        <v>1</v>
      </c>
      <c r="E33" s="36">
        <v>32</v>
      </c>
      <c r="F33" s="18">
        <v>42839</v>
      </c>
      <c r="G33" s="17">
        <v>32</v>
      </c>
      <c r="K33" s="33" t="s">
        <v>57</v>
      </c>
    </row>
    <row r="34" spans="2:11" x14ac:dyDescent="0.2">
      <c r="E34" s="36">
        <v>33</v>
      </c>
      <c r="F34" s="18">
        <v>44075</v>
      </c>
      <c r="G34" s="17">
        <v>33</v>
      </c>
    </row>
    <row r="35" spans="2:11" x14ac:dyDescent="0.2">
      <c r="B35" s="39" t="s">
        <v>48</v>
      </c>
      <c r="C35" t="e">
        <f>C31*C33</f>
        <v>#N/A</v>
      </c>
      <c r="E35" s="36">
        <v>34</v>
      </c>
      <c r="F35" s="18">
        <v>45091</v>
      </c>
      <c r="G35" s="17">
        <v>34</v>
      </c>
      <c r="K35" s="42">
        <v>45870</v>
      </c>
    </row>
    <row r="36" spans="2:11" x14ac:dyDescent="0.2">
      <c r="B36" s="46" t="s">
        <v>50</v>
      </c>
      <c r="C36" t="e">
        <f>C35/12</f>
        <v>#N/A</v>
      </c>
      <c r="E36" s="36">
        <v>35</v>
      </c>
      <c r="F36" s="18">
        <v>46142</v>
      </c>
      <c r="G36" s="17">
        <v>35</v>
      </c>
      <c r="K36" s="33" t="s">
        <v>59</v>
      </c>
    </row>
    <row r="37" spans="2:11" x14ac:dyDescent="0.2">
      <c r="E37" s="36">
        <v>36</v>
      </c>
      <c r="F37" s="18">
        <v>47181</v>
      </c>
      <c r="G37" s="17">
        <v>36</v>
      </c>
    </row>
    <row r="38" spans="2:11" x14ac:dyDescent="0.2">
      <c r="E38" s="36">
        <v>37</v>
      </c>
      <c r="F38" s="18">
        <v>48226</v>
      </c>
      <c r="G38" s="17">
        <v>37</v>
      </c>
    </row>
    <row r="39" spans="2:11" x14ac:dyDescent="0.2">
      <c r="E39" s="36">
        <v>38</v>
      </c>
      <c r="F39" s="18">
        <v>49282</v>
      </c>
      <c r="G39" s="17">
        <v>38</v>
      </c>
    </row>
    <row r="40" spans="2:11" x14ac:dyDescent="0.2">
      <c r="E40" s="36">
        <v>39</v>
      </c>
      <c r="F40" s="18">
        <v>50269</v>
      </c>
      <c r="G40" s="17">
        <v>39</v>
      </c>
    </row>
    <row r="41" spans="2:11" x14ac:dyDescent="0.2">
      <c r="E41" s="36">
        <v>40</v>
      </c>
      <c r="F41" s="18">
        <v>51356</v>
      </c>
      <c r="G41" s="17">
        <v>40</v>
      </c>
    </row>
    <row r="42" spans="2:11" x14ac:dyDescent="0.2">
      <c r="E42" s="36">
        <v>41</v>
      </c>
      <c r="F42" s="18">
        <v>52413</v>
      </c>
      <c r="G42" s="17">
        <v>41</v>
      </c>
    </row>
    <row r="43" spans="2:11" x14ac:dyDescent="0.2">
      <c r="E43" s="36">
        <v>42</v>
      </c>
      <c r="F43" s="18">
        <v>53460</v>
      </c>
      <c r="G43" s="17">
        <v>42</v>
      </c>
    </row>
    <row r="44" spans="2:11" x14ac:dyDescent="0.2">
      <c r="E44" s="36">
        <v>43</v>
      </c>
      <c r="F44" s="18">
        <v>54495</v>
      </c>
      <c r="G44" s="17">
        <v>43</v>
      </c>
    </row>
    <row r="45" spans="2:11" x14ac:dyDescent="0.2">
      <c r="E45" s="36">
        <v>44</v>
      </c>
      <c r="F45" s="18">
        <v>55393</v>
      </c>
      <c r="G45" s="17">
        <v>44</v>
      </c>
    </row>
    <row r="46" spans="2:11" x14ac:dyDescent="0.2">
      <c r="E46" s="36">
        <v>45</v>
      </c>
      <c r="F46" s="18">
        <v>56393</v>
      </c>
      <c r="G46" s="17">
        <v>45</v>
      </c>
    </row>
    <row r="47" spans="2:11" x14ac:dyDescent="0.2">
      <c r="E47" s="36">
        <v>46</v>
      </c>
      <c r="F47" s="18">
        <v>57403</v>
      </c>
      <c r="G47" s="17">
        <v>46</v>
      </c>
    </row>
    <row r="48" spans="2:11" x14ac:dyDescent="0.2">
      <c r="E48" s="36">
        <v>47</v>
      </c>
      <c r="F48" s="18">
        <v>58378</v>
      </c>
      <c r="G48" s="17">
        <v>47</v>
      </c>
    </row>
    <row r="49" spans="1:7" x14ac:dyDescent="0.2">
      <c r="E49" s="36">
        <v>48</v>
      </c>
      <c r="F49" s="18">
        <v>59362</v>
      </c>
      <c r="G49" s="17">
        <v>48</v>
      </c>
    </row>
    <row r="50" spans="1:7" x14ac:dyDescent="0.2">
      <c r="E50" s="36">
        <v>49</v>
      </c>
      <c r="F50" s="18">
        <v>60357</v>
      </c>
      <c r="G50" s="17">
        <v>49</v>
      </c>
    </row>
    <row r="51" spans="1:7" x14ac:dyDescent="0.2">
      <c r="E51" s="31">
        <v>50</v>
      </c>
      <c r="F51" s="18">
        <v>63239</v>
      </c>
      <c r="G51" s="17">
        <v>50</v>
      </c>
    </row>
    <row r="54" spans="1:7" ht="15.75" x14ac:dyDescent="0.25">
      <c r="B54" s="24" t="str">
        <f>IF(C14&gt;1,"WARNING: only make one entry for pay rate.","")</f>
        <v/>
      </c>
      <c r="E54" s="51"/>
      <c r="F54" s="52"/>
      <c r="G54" s="27"/>
    </row>
    <row r="55" spans="1:7" ht="15.75" x14ac:dyDescent="0.25">
      <c r="B55" s="24" t="str">
        <f>IF(C22&lt;&gt;0,IF(Hol_Scheme="","Warning - you must select your length of LG service",""),"")</f>
        <v/>
      </c>
      <c r="E55" s="27"/>
      <c r="F55" s="28"/>
      <c r="G55" s="27"/>
    </row>
    <row r="56" spans="1:7" ht="15" x14ac:dyDescent="0.2">
      <c r="A56" t="s">
        <v>31</v>
      </c>
      <c r="B56" s="3" t="str">
        <f>IF(ISERROR(C9),"WARNING: Invalid scp, check new pay spine","")</f>
        <v>WARNING: Invalid scp, check new pay spine</v>
      </c>
    </row>
    <row r="57" spans="1:7" x14ac:dyDescent="0.2">
      <c r="A57" t="s">
        <v>32</v>
      </c>
    </row>
    <row r="58" spans="1:7" x14ac:dyDescent="0.2">
      <c r="A58" s="39" t="s">
        <v>38</v>
      </c>
    </row>
  </sheetData>
  <phoneticPr fontId="4" type="noConversion"/>
  <pageMargins left="0.75" right="0.75" top="1" bottom="1" header="0.5" footer="0.5"/>
  <pageSetup paperSize="9"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196D5910DE6E4CA6FEA41B590B5372" ma:contentTypeVersion="23" ma:contentTypeDescription="Create a new document." ma:contentTypeScope="" ma:versionID="3def16f1cb5c8ed1a43d69159b2cfeb8">
  <xsd:schema xmlns:xsd="http://www.w3.org/2001/XMLSchema" xmlns:xs="http://www.w3.org/2001/XMLSchema" xmlns:p="http://schemas.microsoft.com/office/2006/metadata/properties" xmlns:ns1="http://schemas.microsoft.com/sharepoint/v3" xmlns:ns2="5f8ed62b-d2dd-4a95-aafb-49876bf9e55f" xmlns:ns3="7e3e8a4e-0a49-4291-9c7d-097dd458753c" xmlns:ns4="f030db69-1d5c-4c1f-887a-00e75fed0d5c" targetNamespace="http://schemas.microsoft.com/office/2006/metadata/properties" ma:root="true" ma:fieldsID="2694224a2ebdaa4ba4123c380eac91b8" ns1:_="" ns2:_="" ns3:_="" ns4:_="">
    <xsd:import namespace="http://schemas.microsoft.com/sharepoint/v3"/>
    <xsd:import namespace="5f8ed62b-d2dd-4a95-aafb-49876bf9e55f"/>
    <xsd:import namespace="7e3e8a4e-0a49-4291-9c7d-097dd458753c"/>
    <xsd:import namespace="f030db69-1d5c-4c1f-887a-00e75fed0d5c"/>
    <xsd:element name="properties">
      <xsd:complexType>
        <xsd:sequence>
          <xsd:element name="documentManagement">
            <xsd:complexType>
              <xsd:all>
                <xsd:element ref="ns2:SharedWithUsers" minOccurs="0"/>
                <xsd:element ref="ns2:SharedWithDetails" minOccurs="0"/>
                <xsd:element ref="ns1:PublishingStartDate" minOccurs="0"/>
                <xsd:element ref="ns1:PublishingExpirationDate" minOccurs="0"/>
                <xsd:element ref="ns3:a9gw" minOccurs="0"/>
                <xsd:element ref="ns3:Notes0" minOccurs="0"/>
                <xsd:element ref="ns3:mccb140dbed244199e56aceeba5736a4" minOccurs="0"/>
                <xsd:element ref="ns4:TaxCatchAll" minOccurs="0"/>
                <xsd:element ref="ns3:j08f" minOccurs="0"/>
                <xsd:element ref="ns3:MediaServiceMetadata" minOccurs="0"/>
                <xsd:element ref="ns3:MediaServiceFastMetadata" minOccurs="0"/>
                <xsd:element ref="ns3:MediaServiceEventHashCode" minOccurs="0"/>
                <xsd:element ref="ns3:MediaServiceGenerationTime" minOccurs="0"/>
                <xsd:element ref="ns3:MediaServiceDateTaken" minOccurs="0"/>
                <xsd:element ref="ns3:MediaServiceAutoTags" minOccurs="0"/>
                <xsd:element ref="ns3:MediaServiceOCR" minOccurs="0"/>
                <xsd:element ref="ns1:_ip_UnifiedCompliancePolicyProperties" minOccurs="0"/>
                <xsd:element ref="ns1:_ip_UnifiedCompliancePolicyUIAction" minOccurs="0"/>
                <xsd:element ref="ns3:MediaServiceAutoKeyPoints" minOccurs="0"/>
                <xsd:element ref="ns3:MediaServiceKeyPoints" minOccurs="0"/>
                <xsd:element ref="ns3:lcf76f155ced4ddcb4097134ff3c332f" minOccurs="0"/>
                <xsd:element ref="ns3: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0" nillable="true" ma:displayName="Scheduling Start Date" ma:description="Scheduling Start Date is a site column created by the Publishing feature. It is used to specify the date and time on which this page will first appear to site visitors." ma:internalName="PublishingStartDate">
      <xsd:simpleType>
        <xsd:restriction base="dms:Unknown"/>
      </xsd:simpleType>
    </xsd:element>
    <xsd:element name="PublishingExpirationDate" ma:index="11" nillable="true" ma:displayName="Scheduling End Date" ma:description="Scheduling End Date is a site column created by the Publishing feature. It is used to specify the date and time on which this page will no longer appear to site visitors." ma:internalName="PublishingExpirationDate">
      <xsd:simpleType>
        <xsd:restriction base="dms:Unknown"/>
      </xsd:simpleType>
    </xsd:element>
    <xsd:element name="_ip_UnifiedCompliancePolicyProperties" ma:index="25" nillable="true" ma:displayName="Unified Compliance Policy Properties" ma:hidden="true" ma:internalName="_ip_UnifiedCompliancePolicyProperties">
      <xsd:simpleType>
        <xsd:restriction base="dms:Note"/>
      </xsd:simpleType>
    </xsd:element>
    <xsd:element name="_ip_UnifiedCompliancePolicyUIAction" ma:index="26"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f8ed62b-d2dd-4a95-aafb-49876bf9e55f" elementFormDefault="qualified">
    <xsd:import namespace="http://schemas.microsoft.com/office/2006/documentManagement/types"/>
    <xsd:import namespace="http://schemas.microsoft.com/office/infopath/2007/PartnerControls"/>
    <xsd:element name="SharedWithUsers" ma:index="8"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Shared With Details" ma:description=""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e3e8a4e-0a49-4291-9c7d-097dd458753c" elementFormDefault="qualified">
    <xsd:import namespace="http://schemas.microsoft.com/office/2006/documentManagement/types"/>
    <xsd:import namespace="http://schemas.microsoft.com/office/infopath/2007/PartnerControls"/>
    <xsd:element name="a9gw" ma:index="12" nillable="true" ma:displayName="Received from" ma:list="UserInfo" ma:internalName="a9gw">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Notes0" ma:index="13" nillable="true" ma:displayName="Notes" ma:internalName="Notes0">
      <xsd:simpleType>
        <xsd:restriction base="dms:Note">
          <xsd:maxLength value="255"/>
        </xsd:restriction>
      </xsd:simpleType>
    </xsd:element>
    <xsd:element name="mccb140dbed244199e56aceeba5736a4" ma:index="15" nillable="true" ma:taxonomy="true" ma:internalName="mccb140dbed244199e56aceeba5736a4" ma:taxonomyFieldName="Page_x0020_category" ma:displayName="Page category" ma:default="" ma:fieldId="{6ccb140d-bed2-4419-9e56-aceeba5736a4}" ma:sspId="6ed0261d-8e1d-4a30-b593-96d7f0c84e13" ma:termSetId="e3f56d71-be72-49c6-871a-1d0adc6e7036" ma:anchorId="00000000-0000-0000-0000-000000000000" ma:open="true" ma:isKeyword="false">
      <xsd:complexType>
        <xsd:sequence>
          <xsd:element ref="pc:Terms" minOccurs="0" maxOccurs="1"/>
        </xsd:sequence>
      </xsd:complexType>
    </xsd:element>
    <xsd:element name="j08f" ma:index="17" nillable="true" ma:displayName="Text" ma:internalName="j08f">
      <xsd:simpleType>
        <xsd:restriction base="dms:Text"/>
      </xsd:simpleType>
    </xsd:element>
    <xsd:element name="MediaServiceMetadata" ma:index="18" nillable="true" ma:displayName="MediaServiceMetadata" ma:description="" ma:hidden="true" ma:internalName="MediaServiceMetadata" ma:readOnly="true">
      <xsd:simpleType>
        <xsd:restriction base="dms:Note"/>
      </xsd:simpleType>
    </xsd:element>
    <xsd:element name="MediaServiceFastMetadata" ma:index="19" nillable="true" ma:displayName="MediaServiceFastMetadata" ma:description="" ma:hidden="true" ma:internalName="MediaServiceFastMetadata" ma:readOnly="true">
      <xsd:simpleType>
        <xsd:restriction base="dms:Note"/>
      </xsd:simpleType>
    </xsd:element>
    <xsd:element name="MediaServiceEventHashCode" ma:index="20" nillable="true" ma:displayName="MediaServiceEventHashCode" ma:hidden="true" ma:internalName="MediaServiceEventHashCode" ma:readOnly="true">
      <xsd:simpleType>
        <xsd:restriction base="dms:Text"/>
      </xsd:simpleType>
    </xsd:element>
    <xsd:element name="MediaServiceGenerationTime" ma:index="21" nillable="true" ma:displayName="MediaServiceGenerationTime" ma:hidden="true" ma:internalName="MediaServiceGenerationTime" ma:readOnly="true">
      <xsd:simpleType>
        <xsd:restriction base="dms:Text"/>
      </xsd:simpleType>
    </xsd:element>
    <xsd:element name="MediaServiceDateTaken" ma:index="22" nillable="true" ma:displayName="MediaServiceDateTaken" ma:hidden="true" ma:internalName="MediaServiceDateTaken" ma:readOnly="true">
      <xsd:simpleType>
        <xsd:restriction base="dms:Text"/>
      </xsd:simpleType>
    </xsd:element>
    <xsd:element name="MediaServiceAutoTags" ma:index="23" nillable="true" ma:displayName="Tags" ma:internalName="MediaServiceAutoTags"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AutoKeyPoints" ma:index="27" nillable="true" ma:displayName="MediaServiceAutoKeyPoints" ma:hidden="true" ma:internalName="MediaServiceAutoKeyPoints" ma:readOnly="true">
      <xsd:simpleType>
        <xsd:restriction base="dms:Note"/>
      </xsd:simpleType>
    </xsd:element>
    <xsd:element name="MediaServiceKeyPoints" ma:index="28" nillable="true" ma:displayName="KeyPoints" ma:internalName="MediaServiceKeyPoints" ma:readOnly="true">
      <xsd:simpleType>
        <xsd:restriction base="dms:Note">
          <xsd:maxLength value="255"/>
        </xsd:restriction>
      </xsd:simpleType>
    </xsd:element>
    <xsd:element name="lcf76f155ced4ddcb4097134ff3c332f" ma:index="30" nillable="true" ma:taxonomy="true" ma:internalName="lcf76f155ced4ddcb4097134ff3c332f" ma:taxonomyFieldName="MediaServiceImageTags" ma:displayName="Image Tags" ma:readOnly="false" ma:fieldId="{5cf76f15-5ced-4ddc-b409-7134ff3c332f}" ma:taxonomyMulti="true" ma:sspId="6ed0261d-8e1d-4a30-b593-96d7f0c84e13" ma:termSetId="09814cd3-568e-fe90-9814-8d621ff8fb84" ma:anchorId="fba54fb3-c3e1-fe81-a776-ca4b69148c4d" ma:open="true" ma:isKeyword="false">
      <xsd:complexType>
        <xsd:sequence>
          <xsd:element ref="pc:Terms" minOccurs="0" maxOccurs="1"/>
        </xsd:sequence>
      </xsd:complexType>
    </xsd:element>
    <xsd:element name="MediaLengthInSeconds" ma:index="3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030db69-1d5c-4c1f-887a-00e75fed0d5c" elementFormDefault="qualified">
    <xsd:import namespace="http://schemas.microsoft.com/office/2006/documentManagement/types"/>
    <xsd:import namespace="http://schemas.microsoft.com/office/infopath/2007/PartnerControls"/>
    <xsd:element name="TaxCatchAll" ma:index="16" nillable="true" ma:displayName="Taxonomy Catch All Column" ma:description="" ma:hidden="true" ma:list="{82eb27b9-836c-4d92-8076-20917adaa5cd}" ma:internalName="TaxCatchAll" ma:showField="CatchAllData" ma:web="5f8ed62b-d2dd-4a95-aafb-49876bf9e55f">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Properties xmlns="http://schemas.microsoft.com/sharepoint/v3" xsi:nil="true"/>
    <PublishingStartDate xmlns="http://schemas.microsoft.com/sharepoint/v3" xsi:nil="true"/>
    <a9gw xmlns="7e3e8a4e-0a49-4291-9c7d-097dd458753c">
      <UserInfo>
        <DisplayName>Johnson, Philip</DisplayName>
        <AccountId>1121</AccountId>
        <AccountType/>
      </UserInfo>
    </a9gw>
    <TaxCatchAll xmlns="f030db69-1d5c-4c1f-887a-00e75fed0d5c">
      <Value>2</Value>
    </TaxCatchAll>
    <Notes0 xmlns="7e3e8a4e-0a49-4291-9c7d-097dd458753c" xsi:nil="true"/>
    <PublishingExpirationDate xmlns="http://schemas.microsoft.com/sharepoint/v3" xsi:nil="true"/>
    <mccb140dbed244199e56aceeba5736a4 xmlns="7e3e8a4e-0a49-4291-9c7d-097dd458753c">
      <Terms xmlns="http://schemas.microsoft.com/office/infopath/2007/PartnerControls">
        <TermInfo xmlns="http://schemas.microsoft.com/office/infopath/2007/PartnerControls">
          <TermName xmlns="http://schemas.microsoft.com/office/infopath/2007/PartnerControls">Human Resources</TermName>
          <TermId xmlns="http://schemas.microsoft.com/office/infopath/2007/PartnerControls">f740f3f0-a57e-42d6-ab30-cce1f80eedde</TermId>
        </TermInfo>
      </Terms>
    </mccb140dbed244199e56aceeba5736a4>
    <_ip_UnifiedCompliancePolicyUIAction xmlns="http://schemas.microsoft.com/sharepoint/v3" xsi:nil="true"/>
    <j08f xmlns="7e3e8a4e-0a49-4291-9c7d-097dd458753c" xsi:nil="true"/>
    <lcf76f155ced4ddcb4097134ff3c332f xmlns="7e3e8a4e-0a49-4291-9c7d-097dd458753c">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C3539CB-03CB-4185-B092-0C28B4490DC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5f8ed62b-d2dd-4a95-aafb-49876bf9e55f"/>
    <ds:schemaRef ds:uri="7e3e8a4e-0a49-4291-9c7d-097dd458753c"/>
    <ds:schemaRef ds:uri="f030db69-1d5c-4c1f-887a-00e75fed0d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AB3EF54A-3CF6-4582-B391-23056F40BD7E}">
  <ds:schemaRefs>
    <ds:schemaRef ds:uri="http://schemas.microsoft.com/sharepoint/v3/contenttype/forms"/>
  </ds:schemaRefs>
</ds:datastoreItem>
</file>

<file path=customXml/itemProps3.xml><?xml version="1.0" encoding="utf-8"?>
<ds:datastoreItem xmlns:ds="http://schemas.openxmlformats.org/officeDocument/2006/customXml" ds:itemID="{691F85E4-DDC7-4B99-9CB5-01906B8255DB}">
  <ds:schemaRefs>
    <ds:schemaRef ds:uri="http://schemas.microsoft.com/sharepoint/v3"/>
    <ds:schemaRef ds:uri="http://purl.org/dc/terms/"/>
    <ds:schemaRef ds:uri="5f8ed62b-d2dd-4a95-aafb-49876bf9e55f"/>
    <ds:schemaRef ds:uri="http://schemas.microsoft.com/office/infopath/2007/PartnerControls"/>
    <ds:schemaRef ds:uri="http://schemas.microsoft.com/office/2006/documentManagement/types"/>
    <ds:schemaRef ds:uri="http://schemas.openxmlformats.org/package/2006/metadata/core-properties"/>
    <ds:schemaRef ds:uri="f030db69-1d5c-4c1f-887a-00e75fed0d5c"/>
    <ds:schemaRef ds:uri="http://schemas.microsoft.com/office/2006/metadata/properties"/>
    <ds:schemaRef ds:uri="http://purl.org/dc/elements/1.1/"/>
    <ds:schemaRef ds:uri="7e3e8a4e-0a49-4291-9c7d-097dd458753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7</vt:i4>
      </vt:variant>
    </vt:vector>
  </HeadingPairs>
  <TitlesOfParts>
    <vt:vector size="9" baseType="lpstr">
      <vt:lpstr>CCC Pay Calculator</vt:lpstr>
      <vt:lpstr>Input</vt:lpstr>
      <vt:lpstr>Hol_Scheme</vt:lpstr>
      <vt:lpstr>'CCC Pay Calculator'!Print_Area</vt:lpstr>
      <vt:lpstr>scp_val</vt:lpstr>
      <vt:lpstr>Service</vt:lpstr>
      <vt:lpstr>Shift</vt:lpstr>
      <vt:lpstr>TTO_service</vt:lpstr>
      <vt:lpstr>val_scp</vt:lpstr>
    </vt:vector>
  </TitlesOfParts>
  <Company>Coventry City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Pay calculator</dc:title>
  <dc:creator>Patel, Hitash</dc:creator>
  <cp:lastModifiedBy>Patel, Hitash</cp:lastModifiedBy>
  <cp:lastPrinted>2018-05-08T07:40:04Z</cp:lastPrinted>
  <dcterms:created xsi:type="dcterms:W3CDTF">2008-12-29T13:33:46Z</dcterms:created>
  <dcterms:modified xsi:type="dcterms:W3CDTF">2025-08-28T07:56:44Z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Page category">
    <vt:lpwstr>2;#Human Resources|f740f3f0-a57e-42d6-ab30-cce1f80eedde</vt:lpwstr>
  </property>
  <property fmtid="{D5CDD505-2E9C-101B-9397-08002B2CF9AE}" pid="3" name="ContentTypeId">
    <vt:lpwstr>0x01010048196D5910DE6E4CA6FEA41B590B5372</vt:lpwstr>
  </property>
  <property fmtid="{D5CDD505-2E9C-101B-9397-08002B2CF9AE}" pid="4" name="MediaServiceImageTags">
    <vt:lpwstr/>
  </property>
</Properties>
</file>